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<sst xmlns="http://schemas.openxmlformats.org/spreadsheetml/2006/main" count="126" uniqueCount="123">
  <si>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</si>
  <si>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</si>
  <si>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</si>
  <si>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</si>
  <si>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</si>
  <si>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</si>
  <si>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</si>
  <si>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</si>
  <si>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</si>
  <si>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</si>
  <si>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</si>
  <si>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</si>
  <si>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</si>
  <si>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</si>
  <si>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</si>
  <si>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</si>
  <si>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</si>
  <si>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</si>
  <si>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</si>
  <si>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</si>
  <si>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</si>
  <si>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</si>
  <si>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</si>
  <si>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</si>
  <si>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</si>
  <si>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</si>
  <si>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</si>
  <si>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</si>
  <si>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</si>
  <si>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</si>
  <si>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</si>
  <si>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</si>
  <si>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</si>
  <si>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</si>
  <si>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</si>
  <si>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</si>
  <si>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</si>
  <si>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</si>
  <si>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</si>
  <si>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</si>
  <si>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</si>
  <si>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</si>
  <si>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</si>
  <si>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</si>
  <si>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</si>
  <si>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</si>
  <si>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</si>
  <si>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</si>
  <si>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</si>
  <si>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</si>
  <si>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</si>
  <si>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</si>
  <si>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</si>
  <si>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</si>
  <si>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</si>
  <si>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</si>
  <si>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</si>
  <si>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</si>
  <si>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</si>
  <si>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</si>
  <si>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</si>
  <si>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</si>
  <si>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</si>
  <si>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</si>
  <si>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</si>
  <si>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</si>
  <si>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</si>
  <si>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</si>
  <si>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</si>
  <si>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</si>
  <si>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</si>
  <si>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</si>
  <si>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</si>
  <si>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</si>
  <si>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</si>
  <si>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</si>
  <si>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</si>
  <si>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</si>
  <si>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</si>
  <si>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</si>
  <si>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</si>
  <si>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</si>
  <si>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</si>
  <si>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</si>
  <si>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</si>
  <si>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</si>
  <si>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</si>
  <si>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</si>
  <si>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</si>
  <si>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</si>
  <si>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</si>
  <si>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</si>
  <si>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</si>
  <si>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</si>
  <si>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</si>
  <si>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</si>
  <si>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</si>
  <si>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</si>
  <si>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</si>
  <si>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</si>
  <si>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</si>
  <si>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</si>
  <si>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</si>
  <si>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</si>
  <si>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</si>
  <si>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</si>
  <si>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</si>
  <si>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</si>
  <si>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</si>
  <si>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</si>
  <si>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</si>
  <si>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</si>
  <si>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</si>
  <si>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</si>
  <si>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</si>
  <si>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</si>
  <si>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</si>
  <si>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</si>
  <si>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</si>
  <si>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</si>
  <si>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Відсоток виконання до плану 5 місяців</t>
  </si>
  <si>
    <t>Залишок призначень до плану 5 місяців</t>
  </si>
  <si>
    <t>Профінансовано станом на 06.05.2016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</si>
</sst>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J1" sqref="J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25" width="0" style="7" hidden="1" customWidth="1"/>
    <col min="26" max="16384" width="9.33203125" style="7" customWidth="1"/>
  </cols>
  <sheetData>
    <row r="1" spans="1:8" ht="21" customHeight="1">
      <c r="A1" s="85" t="s">
        <v>11</v>
      </c>
      <c r="B1" s="85"/>
      <c r="C1" s="85"/>
      <c r="D1" s="85"/>
      <c r="E1" s="85"/>
      <c r="F1" s="85"/>
      <c r="G1" s="85"/>
      <c r="H1" s="85"/>
    </row>
    <row r="2" spans="1:8" ht="20.25" customHeight="1">
      <c r="A2" s="86" t="s">
        <v>12</v>
      </c>
      <c r="B2" s="86"/>
      <c r="C2" s="86"/>
      <c r="D2" s="86"/>
      <c r="E2" s="86"/>
      <c r="F2" s="86"/>
      <c r="G2" s="86"/>
      <c r="H2" s="86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8" t="s">
        <v>8</v>
      </c>
      <c r="B4" s="12"/>
      <c r="C4" s="88" t="s">
        <v>14</v>
      </c>
      <c r="D4" s="87" t="s">
        <v>15</v>
      </c>
      <c r="E4" s="87" t="s">
        <v>0</v>
      </c>
      <c r="F4" s="87" t="s">
        <v>1</v>
      </c>
      <c r="G4" s="14" t="s">
        <v>2</v>
      </c>
      <c r="H4" s="87" t="s">
        <v>122</v>
      </c>
      <c r="I4" s="82" t="s">
        <v>42</v>
      </c>
      <c r="J4" s="82" t="s">
        <v>120</v>
      </c>
      <c r="K4" s="89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8"/>
      <c r="B5" s="15" t="s">
        <v>9</v>
      </c>
      <c r="C5" s="88"/>
      <c r="D5" s="87"/>
      <c r="E5" s="87"/>
      <c r="F5" s="87"/>
      <c r="G5" s="13" t="s">
        <v>7</v>
      </c>
      <c r="H5" s="87"/>
      <c r="I5" s="84"/>
      <c r="J5" s="83"/>
      <c r="K5" s="90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48"/>
    </row>
    <row r="7" spans="1:11" s="16" customFormat="1" ht="19.5" customHeight="1">
      <c r="A7" s="91" t="s">
        <v>16</v>
      </c>
      <c r="B7" s="92"/>
      <c r="C7" s="92"/>
      <c r="D7" s="92"/>
      <c r="E7" s="92"/>
      <c r="F7" s="92"/>
      <c r="G7" s="92"/>
      <c r="H7" s="92"/>
      <c r="I7" s="93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21418018.15</v>
      </c>
      <c r="I8" s="73">
        <f>H8/D8*100</f>
        <v>19.454548398348297</v>
      </c>
      <c r="J8" s="75"/>
      <c r="K8" s="57">
        <f aca="true" t="shared" si="0" ref="K8:X8">K9+K15</f>
        <v>9473380.67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5000000</v>
      </c>
      <c r="Q8" s="57">
        <f t="shared" si="0"/>
        <v>6000000</v>
      </c>
      <c r="R8" s="57">
        <f t="shared" si="0"/>
        <v>2751184</v>
      </c>
      <c r="S8" s="57">
        <f t="shared" si="0"/>
        <v>1780000</v>
      </c>
      <c r="T8" s="57">
        <f t="shared" si="0"/>
        <v>1650000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31744000</v>
      </c>
    </row>
    <row r="9" spans="1:24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9139435.33</v>
      </c>
      <c r="I9" s="23">
        <f>H9/D9*100</f>
        <v>28.791063917590726</v>
      </c>
      <c r="J9" s="76">
        <f>H9/(L9+M9+N9+O9+P9)*100</f>
        <v>67.13846224028886</v>
      </c>
      <c r="K9" s="23">
        <f>L9+M9+N9+O9+P9-H10-H11-H12-H13-H14</f>
        <v>7131658.359999999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</f>
        <v>4179190.9600000004</v>
      </c>
      <c r="I10" s="53">
        <f>H10/D10*100</f>
        <v>30.50727031170159</v>
      </c>
      <c r="J10" s="77"/>
      <c r="K10" s="54"/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/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</f>
        <v>1887929.68</v>
      </c>
      <c r="I12" s="53">
        <f aca="true" t="shared" si="1" ref="I12:I22">H12/D12*100</f>
        <v>86.43179416746783</v>
      </c>
      <c r="J12" s="77"/>
      <c r="K12" s="54"/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77"/>
      <c r="K13" s="54"/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/>
      <c r="J14" s="77"/>
      <c r="K14" s="54"/>
    </row>
    <row r="15" spans="1:24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2658277.69</v>
      </c>
      <c r="I15" s="53">
        <f t="shared" si="1"/>
        <v>26.1623479681518</v>
      </c>
      <c r="J15" s="76">
        <f>H15/(L15+M15+N15+O15+P15)*100</f>
        <v>53.1655538</v>
      </c>
      <c r="K15" s="52">
        <f>L15+M15+N15+O15+P15-H15</f>
        <v>2341722.31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</f>
        <v>1000000</v>
      </c>
      <c r="Q15" s="25">
        <f>1000000+1000000</f>
        <v>2000000</v>
      </c>
      <c r="R15" s="25">
        <f>410700+600000</f>
        <v>1010700</v>
      </c>
      <c r="S15" s="25">
        <f>150000+700000</f>
        <v>850000</v>
      </c>
      <c r="T15" s="25">
        <f>150000+700000</f>
        <v>850000</v>
      </c>
      <c r="U15" s="25">
        <v>150000</v>
      </c>
      <c r="V15" s="25">
        <v>150000</v>
      </c>
      <c r="W15" s="25">
        <v>150000</v>
      </c>
      <c r="X15" s="23">
        <f>SUM(L15:W15)</f>
        <v>10160700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4200+32600+91719.85+64356+30110+519418+34450+152846.99+345073.34+75825.11+63904.8</f>
        <v>1414504.09</v>
      </c>
      <c r="I16" s="55">
        <f>H16/D16*100</f>
        <v>32.94524490508909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27">
        <f>967227.6</f>
        <v>967227.6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</f>
        <v>263003.10000000003</v>
      </c>
      <c r="I19" s="55">
        <f t="shared" si="1"/>
        <v>32.10879013551459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5">
        <f t="shared" si="1"/>
        <v>2.5163322185061316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12278582.82</v>
      </c>
      <c r="I23" s="51">
        <f>H23/D23*100</f>
        <v>15.671732258138626</v>
      </c>
      <c r="J23" s="79">
        <f>H23/(L23+M23+N23+O23+P23)*100</f>
        <v>39.217089343455065</v>
      </c>
      <c r="K23" s="52">
        <f>L23+M23+N23+O23+P23-H23</f>
        <v>19030683.18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5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1"/>
      <c r="J24" s="79">
        <f aca="true" t="shared" si="4" ref="J24:J47">H24/(L24+M24+N24+O24+P24)*100</f>
        <v>85</v>
      </c>
      <c r="K24" s="52">
        <f aca="true" t="shared" si="5" ref="K24:K50">L24+M24+N24+O24+P24-H24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  <c r="Y24" s="81">
        <f>D24-X24</f>
        <v>0</v>
      </c>
    </row>
    <row r="25" spans="1:25" ht="34.5" customHeight="1">
      <c r="A25" s="1"/>
      <c r="B25" s="21"/>
      <c r="C25" s="60" t="s">
        <v>57</v>
      </c>
      <c r="D25" s="33">
        <f aca="true" t="shared" si="6" ref="D25:D50">F25</f>
        <v>90000</v>
      </c>
      <c r="E25" s="30"/>
      <c r="F25" s="33">
        <f aca="true" t="shared" si="7" ref="F25:F50">G25</f>
        <v>90000</v>
      </c>
      <c r="G25" s="33">
        <v>90000</v>
      </c>
      <c r="H25" s="25"/>
      <c r="I25" s="51"/>
      <c r="J25" s="79">
        <f t="shared" si="4"/>
        <v>0</v>
      </c>
      <c r="K25" s="52">
        <f t="shared" si="5"/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8" ref="X25:X50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60" t="s">
        <v>116</v>
      </c>
      <c r="D26" s="33">
        <f t="shared" si="6"/>
        <v>590000</v>
      </c>
      <c r="E26" s="30"/>
      <c r="F26" s="33">
        <f t="shared" si="7"/>
        <v>590000</v>
      </c>
      <c r="G26" s="33">
        <v>590000</v>
      </c>
      <c r="H26" s="25"/>
      <c r="I26" s="51"/>
      <c r="J26" s="79"/>
      <c r="K26" s="52">
        <f t="shared" si="5"/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8"/>
        <v>590000</v>
      </c>
      <c r="Y26" s="81">
        <f t="shared" si="9"/>
        <v>0</v>
      </c>
    </row>
    <row r="27" spans="1:25" ht="23.25" customHeight="1">
      <c r="A27" s="1"/>
      <c r="B27" s="21"/>
      <c r="C27" s="60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51"/>
      <c r="J27" s="79">
        <f t="shared" si="4"/>
        <v>0</v>
      </c>
      <c r="K27" s="52">
        <f t="shared" si="5"/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60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1"/>
      <c r="J28" s="79">
        <f t="shared" si="4"/>
        <v>6.25</v>
      </c>
      <c r="K28" s="52">
        <f t="shared" si="5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60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1"/>
      <c r="J29" s="79">
        <f t="shared" si="4"/>
        <v>8</v>
      </c>
      <c r="K29" s="52">
        <f t="shared" si="5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8"/>
        <v>250000</v>
      </c>
      <c r="Y29" s="81">
        <f t="shared" si="9"/>
        <v>0</v>
      </c>
    </row>
    <row r="30" spans="1:25" ht="24" customHeight="1">
      <c r="A30" s="1"/>
      <c r="B30" s="21"/>
      <c r="C30" s="60" t="s">
        <v>61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25"/>
      <c r="I30" s="51"/>
      <c r="J30" s="79"/>
      <c r="K30" s="52">
        <f t="shared" si="5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8"/>
        <v>291000</v>
      </c>
      <c r="Y30" s="81">
        <f t="shared" si="9"/>
        <v>0</v>
      </c>
    </row>
    <row r="31" spans="1:25" ht="24" customHeight="1">
      <c r="A31" s="1"/>
      <c r="B31" s="21"/>
      <c r="C31" s="60" t="s">
        <v>62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3"/>
      <c r="I31" s="51"/>
      <c r="J31" s="79">
        <f t="shared" si="4"/>
        <v>0</v>
      </c>
      <c r="K31" s="52">
        <f t="shared" si="5"/>
        <v>200000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  <c r="Y31" s="81">
        <f t="shared" si="9"/>
        <v>0</v>
      </c>
    </row>
    <row r="32" spans="1:25" ht="24.75" customHeight="1">
      <c r="A32" s="1"/>
      <c r="B32" s="21"/>
      <c r="C32" s="60" t="s">
        <v>63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3"/>
      <c r="I32" s="51"/>
      <c r="J32" s="79">
        <f t="shared" si="4"/>
        <v>0</v>
      </c>
      <c r="K32" s="52">
        <f t="shared" si="5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8"/>
        <v>80000</v>
      </c>
      <c r="Y32" s="81">
        <f t="shared" si="9"/>
        <v>0</v>
      </c>
    </row>
    <row r="33" spans="1:25" ht="21" customHeight="1">
      <c r="A33" s="1"/>
      <c r="B33" s="21"/>
      <c r="C33" s="60" t="s">
        <v>64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</f>
        <v>146000</v>
      </c>
      <c r="I33" s="53">
        <f>H33/D33*100</f>
        <v>2.085714285714286</v>
      </c>
      <c r="J33" s="79">
        <f t="shared" si="4"/>
        <v>29.2</v>
      </c>
      <c r="K33" s="52">
        <f t="shared" si="5"/>
        <v>354000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8"/>
        <v>7000000</v>
      </c>
      <c r="Y33" s="81">
        <f t="shared" si="9"/>
        <v>0</v>
      </c>
    </row>
    <row r="34" spans="1:25" ht="26.25" customHeight="1" hidden="1">
      <c r="A34" s="1"/>
      <c r="B34" s="21"/>
      <c r="C34" s="60" t="s">
        <v>65</v>
      </c>
      <c r="D34" s="33">
        <f t="shared" si="6"/>
        <v>0</v>
      </c>
      <c r="E34" s="30"/>
      <c r="F34" s="33">
        <f t="shared" si="7"/>
        <v>0</v>
      </c>
      <c r="G34" s="33">
        <f>840000-840000</f>
        <v>0</v>
      </c>
      <c r="H34" s="43"/>
      <c r="I34" s="53"/>
      <c r="J34" s="79" t="e">
        <f t="shared" si="4"/>
        <v>#DIV/0!</v>
      </c>
      <c r="K34" s="52">
        <f t="shared" si="5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8"/>
        <v>0</v>
      </c>
      <c r="Y34" s="81">
        <f t="shared" si="9"/>
        <v>0</v>
      </c>
    </row>
    <row r="35" spans="1:25" ht="26.25" customHeight="1">
      <c r="A35" s="1"/>
      <c r="B35" s="21"/>
      <c r="C35" s="60" t="s">
        <v>66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3"/>
      <c r="J35" s="79">
        <f t="shared" si="4"/>
        <v>0</v>
      </c>
      <c r="K35" s="52">
        <f t="shared" si="5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60" t="s">
        <v>67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3"/>
      <c r="J36" s="79">
        <f t="shared" si="4"/>
        <v>0</v>
      </c>
      <c r="K36" s="52">
        <f t="shared" si="5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60" t="s">
        <v>68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3"/>
      <c r="J37" s="79">
        <f t="shared" si="4"/>
        <v>0</v>
      </c>
      <c r="K37" s="52">
        <f t="shared" si="5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60" t="s">
        <v>69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4"/>
        <v>100</v>
      </c>
      <c r="K38" s="52">
        <f t="shared" si="5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60" t="s">
        <v>70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25">
        <f>250000+350000</f>
        <v>600000</v>
      </c>
      <c r="I39" s="53">
        <f>H39/D39*100</f>
        <v>46.81647940074906</v>
      </c>
      <c r="J39" s="79">
        <f t="shared" si="4"/>
        <v>46.81647940074906</v>
      </c>
      <c r="K39" s="52">
        <f t="shared" si="5"/>
        <v>681600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8"/>
        <v>1281600</v>
      </c>
      <c r="Y39" s="81">
        <f t="shared" si="9"/>
        <v>0</v>
      </c>
    </row>
    <row r="40" spans="1:25" ht="22.5" customHeight="1">
      <c r="A40" s="1"/>
      <c r="B40" s="21"/>
      <c r="C40" s="24" t="s">
        <v>117</v>
      </c>
      <c r="D40" s="33">
        <f t="shared" si="6"/>
        <v>7000000</v>
      </c>
      <c r="E40" s="30"/>
      <c r="F40" s="33">
        <f t="shared" si="7"/>
        <v>7000000</v>
      </c>
      <c r="G40" s="33">
        <v>7000000</v>
      </c>
      <c r="H40" s="25">
        <f>75000+75000+75000+75000+75000+39000+1600000+35000+1475000+377786.33+128012.49</f>
        <v>4029798.8200000003</v>
      </c>
      <c r="I40" s="53">
        <f>H40/D40*100</f>
        <v>57.56855457142858</v>
      </c>
      <c r="J40" s="79">
        <f t="shared" si="4"/>
        <v>63.30521928106187</v>
      </c>
      <c r="K40" s="52">
        <f t="shared" si="5"/>
        <v>2335867.1799999997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8"/>
        <v>7000000</v>
      </c>
      <c r="Y40" s="81">
        <f t="shared" si="9"/>
        <v>0</v>
      </c>
    </row>
    <row r="41" spans="1:25" ht="23.25" customHeight="1">
      <c r="A41" s="1"/>
      <c r="B41" s="21"/>
      <c r="C41" s="60" t="s">
        <v>71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43"/>
      <c r="I41" s="53"/>
      <c r="J41" s="79">
        <f t="shared" si="4"/>
        <v>0</v>
      </c>
      <c r="K41" s="52">
        <f t="shared" si="5"/>
        <v>4000000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60" t="s">
        <v>72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4"/>
        <v>50.1</v>
      </c>
      <c r="K42" s="52">
        <f t="shared" si="5"/>
        <v>1996000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60" t="s">
        <v>73</v>
      </c>
      <c r="D43" s="33">
        <f t="shared" si="6"/>
        <v>185000</v>
      </c>
      <c r="E43" s="30"/>
      <c r="F43" s="33">
        <f t="shared" si="7"/>
        <v>185000</v>
      </c>
      <c r="G43" s="33">
        <v>185000</v>
      </c>
      <c r="H43" s="43"/>
      <c r="I43" s="51"/>
      <c r="J43" s="79"/>
      <c r="K43" s="52">
        <f t="shared" si="5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8"/>
        <v>185000</v>
      </c>
      <c r="Y43" s="81">
        <f t="shared" si="9"/>
        <v>0</v>
      </c>
    </row>
    <row r="44" spans="1:25" ht="42" customHeight="1">
      <c r="A44" s="1"/>
      <c r="B44" s="21"/>
      <c r="C44" s="60" t="s">
        <v>74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79">
        <f t="shared" si="4"/>
        <v>2.1714285714285713</v>
      </c>
      <c r="K44" s="52">
        <f t="shared" si="5"/>
        <v>1712000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 t="shared" si="6"/>
        <v>6700000</v>
      </c>
      <c r="E45" s="27"/>
      <c r="F45" s="25">
        <f t="shared" si="7"/>
        <v>6700000</v>
      </c>
      <c r="G45" s="45">
        <v>6700000</v>
      </c>
      <c r="H45" s="25">
        <f>3263175+1196936</f>
        <v>4460111</v>
      </c>
      <c r="I45" s="53">
        <f>H45/D45*100</f>
        <v>66.56882089552238</v>
      </c>
      <c r="J45" s="79">
        <f t="shared" si="4"/>
        <v>66.56882089552238</v>
      </c>
      <c r="K45" s="52">
        <f t="shared" si="5"/>
        <v>2239889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 t="shared" si="6"/>
        <v>10000000</v>
      </c>
      <c r="E46" s="27"/>
      <c r="F46" s="25">
        <f t="shared" si="7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4"/>
        <v>3.4568529411764706</v>
      </c>
      <c r="K46" s="52">
        <f t="shared" si="5"/>
        <v>3282467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8"/>
        <v>10000000</v>
      </c>
      <c r="Y46" s="81">
        <f t="shared" si="9"/>
        <v>0</v>
      </c>
    </row>
    <row r="47" spans="1:25" ht="22.5" customHeight="1">
      <c r="A47" s="1"/>
      <c r="B47" s="64"/>
      <c r="C47" s="60" t="s">
        <v>75</v>
      </c>
      <c r="D47" s="25">
        <f t="shared" si="6"/>
        <v>7000000</v>
      </c>
      <c r="E47" s="27"/>
      <c r="F47" s="25">
        <f t="shared" si="7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4"/>
        <v>8.11764705882353</v>
      </c>
      <c r="K47" s="52">
        <f t="shared" si="5"/>
        <v>827859.9999999998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8"/>
        <v>7000000</v>
      </c>
      <c r="Y47" s="81">
        <f t="shared" si="9"/>
        <v>0</v>
      </c>
    </row>
    <row r="48" spans="1:25" ht="22.5" customHeight="1">
      <c r="A48" s="1"/>
      <c r="B48" s="64"/>
      <c r="C48" s="60" t="s">
        <v>76</v>
      </c>
      <c r="D48" s="25">
        <f t="shared" si="6"/>
        <v>400000</v>
      </c>
      <c r="E48" s="27"/>
      <c r="F48" s="25">
        <f t="shared" si="7"/>
        <v>400000</v>
      </c>
      <c r="G48" s="45">
        <v>400000</v>
      </c>
      <c r="H48" s="25"/>
      <c r="I48" s="53"/>
      <c r="J48" s="79"/>
      <c r="K48" s="52">
        <f t="shared" si="5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8"/>
        <v>400000</v>
      </c>
      <c r="Y48" s="81">
        <f t="shared" si="9"/>
        <v>0</v>
      </c>
    </row>
    <row r="49" spans="1:25" ht="22.5" customHeight="1">
      <c r="A49" s="1"/>
      <c r="B49" s="64"/>
      <c r="C49" s="60" t="s">
        <v>77</v>
      </c>
      <c r="D49" s="25">
        <f t="shared" si="6"/>
        <v>40000</v>
      </c>
      <c r="E49" s="27"/>
      <c r="F49" s="25">
        <f t="shared" si="7"/>
        <v>40000</v>
      </c>
      <c r="G49" s="45">
        <v>40000</v>
      </c>
      <c r="H49" s="25"/>
      <c r="I49" s="53"/>
      <c r="J49" s="79"/>
      <c r="K49" s="52">
        <f t="shared" si="5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8"/>
        <v>40000</v>
      </c>
      <c r="Y49" s="81">
        <f t="shared" si="9"/>
        <v>0</v>
      </c>
    </row>
    <row r="50" spans="1:25" ht="22.5" customHeight="1">
      <c r="A50" s="1"/>
      <c r="B50" s="64"/>
      <c r="C50" s="66" t="s">
        <v>78</v>
      </c>
      <c r="D50" s="25">
        <f t="shared" si="6"/>
        <v>800000</v>
      </c>
      <c r="E50" s="27"/>
      <c r="F50" s="25">
        <f t="shared" si="7"/>
        <v>800000</v>
      </c>
      <c r="G50" s="45">
        <v>800000</v>
      </c>
      <c r="H50" s="25"/>
      <c r="I50" s="53"/>
      <c r="J50" s="79"/>
      <c r="K50" s="52">
        <f t="shared" si="5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8"/>
        <v>800000</v>
      </c>
      <c r="Y50" s="81">
        <f t="shared" si="9"/>
        <v>0</v>
      </c>
    </row>
    <row r="51" spans="1:25" s="16" customFormat="1" ht="24" customHeight="1">
      <c r="A51" s="91" t="s">
        <v>30</v>
      </c>
      <c r="B51" s="92"/>
      <c r="C51" s="92"/>
      <c r="D51" s="92"/>
      <c r="E51" s="92"/>
      <c r="F51" s="92"/>
      <c r="G51" s="92"/>
      <c r="H51" s="92"/>
      <c r="I51" s="92"/>
      <c r="J51" s="74"/>
      <c r="K51" s="52"/>
      <c r="X51" s="67"/>
      <c r="Y51" s="81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2986141.28</v>
      </c>
      <c r="I52" s="68">
        <f>H52/D52*100</f>
        <v>4.146573004281905</v>
      </c>
      <c r="J52" s="80"/>
      <c r="K52" s="52"/>
      <c r="X52" s="67"/>
      <c r="Y52" s="81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2986141.28</v>
      </c>
      <c r="I53" s="56">
        <f>H53/D53*100</f>
        <v>4.146573004281905</v>
      </c>
      <c r="J53" s="79">
        <f>H53/(L53+M53+N53+O53+P53)*100</f>
        <v>33.62658108397238</v>
      </c>
      <c r="K53" s="52">
        <f>L53+M53+N53+O53+P53-H53</f>
        <v>5894158.720000001</v>
      </c>
      <c r="L53" s="69">
        <f>SUM(L54:L101)</f>
        <v>0</v>
      </c>
      <c r="M53" s="69">
        <f aca="true" t="shared" si="10" ref="M53:X53">SUM(M54:M101)</f>
        <v>2416000</v>
      </c>
      <c r="N53" s="69">
        <f>SUM(N54:N101)</f>
        <v>3584000</v>
      </c>
      <c r="O53" s="69">
        <f t="shared" si="10"/>
        <v>640500</v>
      </c>
      <c r="P53" s="69">
        <f t="shared" si="10"/>
        <v>2239800</v>
      </c>
      <c r="Q53" s="69">
        <f t="shared" si="10"/>
        <v>15917030</v>
      </c>
      <c r="R53" s="69">
        <f t="shared" si="10"/>
        <v>9874000</v>
      </c>
      <c r="S53" s="69">
        <f t="shared" si="10"/>
        <v>9785470.26</v>
      </c>
      <c r="T53" s="69">
        <f t="shared" si="10"/>
        <v>4176388.6100000003</v>
      </c>
      <c r="U53" s="69">
        <f t="shared" si="10"/>
        <v>8989445.91</v>
      </c>
      <c r="V53" s="69">
        <f t="shared" si="10"/>
        <v>10892659.76</v>
      </c>
      <c r="W53" s="69">
        <f>SUM(W54:W101)</f>
        <v>3499385.46</v>
      </c>
      <c r="X53" s="69">
        <f t="shared" si="10"/>
        <v>72014680</v>
      </c>
      <c r="Y53" s="81">
        <f t="shared" si="9"/>
        <v>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 aca="true" t="shared" si="13" ref="J54:J102">H54/(L54+M54+N54+O54+P54)*100</f>
        <v>53.02869140625</v>
      </c>
      <c r="K54" s="52">
        <f aca="true" t="shared" si="14" ref="K54:K102">L54+M54+N54+O54+P54-H54</f>
        <v>360739.65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  <c r="Y54" s="81">
        <f t="shared" si="9"/>
        <v>0</v>
      </c>
    </row>
    <row r="55" spans="1:25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79">
        <f t="shared" si="13"/>
        <v>0</v>
      </c>
      <c r="K55" s="52">
        <f t="shared" si="14"/>
        <v>100000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5" ref="X55:X101">SUM(L55:W55)</f>
        <v>164000</v>
      </c>
      <c r="Y55" s="81">
        <f t="shared" si="9"/>
        <v>0</v>
      </c>
    </row>
    <row r="56" spans="1:25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79">
        <f t="shared" si="13"/>
        <v>0</v>
      </c>
      <c r="K56" s="52">
        <f t="shared" si="14"/>
        <v>109800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5"/>
        <v>109800</v>
      </c>
      <c r="Y56" s="81">
        <f t="shared" si="9"/>
        <v>0</v>
      </c>
    </row>
    <row r="57" spans="1:25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79"/>
      <c r="K57" s="52">
        <f t="shared" si="14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5"/>
        <v>25280</v>
      </c>
      <c r="Y57" s="81">
        <f t="shared" si="9"/>
        <v>0</v>
      </c>
    </row>
    <row r="58" spans="1:25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79">
        <f t="shared" si="13"/>
        <v>0</v>
      </c>
      <c r="K58" s="52">
        <f t="shared" si="14"/>
        <v>30000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5"/>
        <v>600000</v>
      </c>
      <c r="Y58" s="81">
        <f t="shared" si="9"/>
        <v>0</v>
      </c>
    </row>
    <row r="59" spans="1:25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79">
        <f t="shared" si="13"/>
        <v>0</v>
      </c>
      <c r="K59" s="52">
        <f t="shared" si="14"/>
        <v>30000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5"/>
        <v>850000</v>
      </c>
      <c r="Y59" s="81">
        <f t="shared" si="9"/>
        <v>0</v>
      </c>
    </row>
    <row r="60" spans="1:25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79">
        <f t="shared" si="13"/>
        <v>0</v>
      </c>
      <c r="K60" s="52">
        <f t="shared" si="14"/>
        <v>30000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5"/>
        <v>750000</v>
      </c>
      <c r="Y60" s="81">
        <f t="shared" si="9"/>
        <v>0</v>
      </c>
    </row>
    <row r="61" spans="1:25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79">
        <f t="shared" si="13"/>
        <v>0</v>
      </c>
      <c r="K61" s="52">
        <f t="shared" si="14"/>
        <v>30000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5"/>
        <v>850000</v>
      </c>
      <c r="Y61" s="81">
        <f t="shared" si="9"/>
        <v>0</v>
      </c>
    </row>
    <row r="62" spans="1:25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79">
        <f t="shared" si="13"/>
        <v>0</v>
      </c>
      <c r="K62" s="52">
        <f t="shared" si="14"/>
        <v>30000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5"/>
        <v>550000</v>
      </c>
      <c r="Y62" s="81">
        <f t="shared" si="9"/>
        <v>0</v>
      </c>
    </row>
    <row r="63" spans="1:25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79">
        <f t="shared" si="13"/>
        <v>0</v>
      </c>
      <c r="K63" s="52">
        <f t="shared" si="14"/>
        <v>120000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5"/>
        <v>120000</v>
      </c>
      <c r="Y63" s="81">
        <f t="shared" si="9"/>
        <v>0</v>
      </c>
    </row>
    <row r="64" spans="1:25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79"/>
      <c r="K64" s="52">
        <f t="shared" si="14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5"/>
        <v>128800</v>
      </c>
      <c r="Y64" s="81">
        <f t="shared" si="9"/>
        <v>0</v>
      </c>
    </row>
    <row r="65" spans="1:25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79">
        <f t="shared" si="13"/>
        <v>0</v>
      </c>
      <c r="K65" s="52">
        <f t="shared" si="14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5"/>
        <v>5000</v>
      </c>
      <c r="Y65" s="81">
        <f t="shared" si="9"/>
        <v>0</v>
      </c>
    </row>
    <row r="66" spans="1:25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79">
        <f t="shared" si="13"/>
        <v>0</v>
      </c>
      <c r="K66" s="52">
        <f t="shared" si="14"/>
        <v>120000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79">
        <f t="shared" si="13"/>
        <v>0</v>
      </c>
      <c r="K67" s="52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79"/>
      <c r="K68" s="52">
        <f t="shared" si="14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5"/>
        <v>89760</v>
      </c>
      <c r="Y68" s="81">
        <f t="shared" si="9"/>
        <v>0</v>
      </c>
    </row>
    <row r="69" spans="1:25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79"/>
      <c r="K69" s="52">
        <f t="shared" si="14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5"/>
        <v>50000</v>
      </c>
      <c r="Y69" s="81">
        <f t="shared" si="9"/>
        <v>0</v>
      </c>
    </row>
    <row r="70" spans="1:25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79">
        <f t="shared" si="13"/>
        <v>0</v>
      </c>
      <c r="K70" s="52">
        <f t="shared" si="14"/>
        <v>5000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5"/>
        <v>25000</v>
      </c>
      <c r="Y70" s="81">
        <f t="shared" si="9"/>
        <v>0</v>
      </c>
    </row>
    <row r="71" spans="1:25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3"/>
      <c r="J71" s="79"/>
      <c r="K71" s="52">
        <f t="shared" si="14"/>
        <v>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79">
        <f t="shared" si="13"/>
        <v>0</v>
      </c>
      <c r="K72" s="52">
        <f t="shared" si="14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5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79">
        <f t="shared" si="13"/>
        <v>0</v>
      </c>
      <c r="K73" s="52">
        <f t="shared" si="14"/>
        <v>300000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5"/>
        <v>300000</v>
      </c>
      <c r="Y73" s="81">
        <f t="shared" si="9"/>
        <v>0</v>
      </c>
    </row>
    <row r="74" spans="1:25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>
        <f>105000</f>
        <v>105000</v>
      </c>
      <c r="I74" s="53">
        <f>H74/D74*100</f>
        <v>30</v>
      </c>
      <c r="J74" s="79">
        <f t="shared" si="13"/>
        <v>48.837209302325576</v>
      </c>
      <c r="K74" s="52">
        <f t="shared" si="14"/>
        <v>110000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5"/>
        <v>350000</v>
      </c>
      <c r="Y74" s="81">
        <f t="shared" si="9"/>
        <v>0</v>
      </c>
    </row>
    <row r="75" spans="1:25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79">
        <f t="shared" si="13"/>
        <v>0</v>
      </c>
      <c r="K75" s="52">
        <f t="shared" si="14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5"/>
        <v>200000</v>
      </c>
      <c r="Y75" s="81">
        <f t="shared" si="9"/>
        <v>0</v>
      </c>
    </row>
    <row r="76" spans="1:25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79"/>
      <c r="K76" s="52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5"/>
        <v>250000</v>
      </c>
      <c r="Y76" s="81">
        <f t="shared" si="9"/>
        <v>0</v>
      </c>
    </row>
    <row r="77" spans="1:25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79"/>
      <c r="K77" s="52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5"/>
        <v>260000</v>
      </c>
      <c r="Y77" s="81">
        <f t="shared" si="9"/>
        <v>0</v>
      </c>
    </row>
    <row r="78" spans="1:25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79"/>
      <c r="K78" s="52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79"/>
      <c r="K79" s="52">
        <f t="shared" si="14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5"/>
        <v>150000</v>
      </c>
      <c r="Y79" s="81">
        <f t="shared" si="9"/>
        <v>0</v>
      </c>
    </row>
    <row r="80" spans="1:25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79">
        <f t="shared" si="13"/>
        <v>0</v>
      </c>
      <c r="K80" s="52">
        <f t="shared" si="14"/>
        <v>125000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5"/>
        <v>12500000</v>
      </c>
      <c r="Y80" s="81">
        <f t="shared" si="9"/>
        <v>0</v>
      </c>
    </row>
    <row r="81" spans="1:25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</f>
        <v>305371.04000000004</v>
      </c>
      <c r="I81" s="53">
        <f>H81/D81*100</f>
        <v>10.01216524590164</v>
      </c>
      <c r="J81" s="79">
        <f t="shared" si="13"/>
        <v>20.02433049180328</v>
      </c>
      <c r="K81" s="52">
        <f t="shared" si="14"/>
        <v>1219628.96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5"/>
        <v>3050000</v>
      </c>
      <c r="Y81" s="81">
        <f t="shared" si="9"/>
        <v>0</v>
      </c>
    </row>
    <row r="82" spans="1:25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79"/>
      <c r="K82" s="52">
        <f t="shared" si="14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5"/>
        <v>6641900</v>
      </c>
      <c r="Y82" s="81">
        <f t="shared" si="9"/>
        <v>0</v>
      </c>
    </row>
    <row r="83" spans="1:25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595483.2+6729.38+480496.81</f>
        <v>1082709.39</v>
      </c>
      <c r="I83" s="53">
        <f>H83/D83*100</f>
        <v>42.981714569273514</v>
      </c>
      <c r="J83" s="79">
        <f t="shared" si="13"/>
        <v>108.270939</v>
      </c>
      <c r="K83" s="52">
        <f t="shared" si="14"/>
        <v>-82709.3899999999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5"/>
        <v>2519000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3"/>
        <v>20.03568</v>
      </c>
      <c r="K84" s="52">
        <f t="shared" si="14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5"/>
        <v>4000000</v>
      </c>
      <c r="Y84" s="81">
        <f t="shared" si="9"/>
        <v>0</v>
      </c>
    </row>
    <row r="85" spans="1:25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79">
        <f t="shared" si="13"/>
        <v>0</v>
      </c>
      <c r="K85" s="52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79">
        <f t="shared" si="13"/>
        <v>0</v>
      </c>
      <c r="K86" s="52">
        <f t="shared" si="14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3"/>
        <v>97.16419939271256</v>
      </c>
      <c r="K87" s="52">
        <f t="shared" si="14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5"/>
        <v>988000</v>
      </c>
      <c r="Y87" s="81">
        <f t="shared" si="9"/>
        <v>0</v>
      </c>
    </row>
    <row r="88" spans="1:25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3"/>
        <v>28.471594488188977</v>
      </c>
      <c r="K88" s="52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3"/>
        <v>0.8299752781211372</v>
      </c>
      <c r="K89" s="52">
        <f t="shared" si="14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79">
        <f t="shared" si="13"/>
        <v>0</v>
      </c>
      <c r="K90" s="52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79">
        <f t="shared" si="13"/>
        <v>0</v>
      </c>
      <c r="K91" s="52">
        <f t="shared" si="14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79">
        <f t="shared" si="13"/>
        <v>0</v>
      </c>
      <c r="K92" s="52">
        <f t="shared" si="14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6" t="s">
        <v>107</v>
      </c>
      <c r="D93" s="32">
        <f aca="true" t="shared" si="17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79">
        <f t="shared" si="13"/>
        <v>0</v>
      </c>
      <c r="K93" s="52">
        <f t="shared" si="14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6" t="s">
        <v>108</v>
      </c>
      <c r="D94" s="32">
        <f t="shared" si="17"/>
        <v>400000</v>
      </c>
      <c r="E94" s="6"/>
      <c r="F94" s="25">
        <f t="shared" si="12"/>
        <v>400000</v>
      </c>
      <c r="G94" s="33">
        <v>400000</v>
      </c>
      <c r="H94" s="25"/>
      <c r="I94" s="53"/>
      <c r="J94" s="79">
        <f t="shared" si="13"/>
        <v>0</v>
      </c>
      <c r="K94" s="52">
        <f t="shared" si="14"/>
        <v>120000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5"/>
        <v>400000</v>
      </c>
      <c r="Y94" s="81">
        <f t="shared" si="16"/>
        <v>0</v>
      </c>
    </row>
    <row r="95" spans="1:25" s="16" customFormat="1" ht="40.5" customHeight="1">
      <c r="A95" s="1"/>
      <c r="B95" s="29"/>
      <c r="C95" s="66" t="s">
        <v>109</v>
      </c>
      <c r="D95" s="32">
        <f t="shared" si="17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79"/>
      <c r="K95" s="52">
        <f t="shared" si="14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6" t="s">
        <v>110</v>
      </c>
      <c r="D96" s="32">
        <f t="shared" si="17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79"/>
      <c r="K96" s="52">
        <f t="shared" si="14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6" t="s">
        <v>111</v>
      </c>
      <c r="D97" s="32">
        <f t="shared" si="17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79"/>
      <c r="K97" s="52">
        <f t="shared" si="14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6" t="s">
        <v>112</v>
      </c>
      <c r="D98" s="32">
        <f t="shared" si="17"/>
        <v>5000</v>
      </c>
      <c r="E98" s="6"/>
      <c r="F98" s="25">
        <f t="shared" si="12"/>
        <v>5000</v>
      </c>
      <c r="G98" s="33">
        <v>5000</v>
      </c>
      <c r="H98" s="25"/>
      <c r="I98" s="53"/>
      <c r="J98" s="79">
        <f t="shared" si="13"/>
        <v>0</v>
      </c>
      <c r="K98" s="52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6" t="s">
        <v>113</v>
      </c>
      <c r="D99" s="32">
        <f t="shared" si="17"/>
        <v>20640</v>
      </c>
      <c r="E99" s="6"/>
      <c r="F99" s="25">
        <f t="shared" si="12"/>
        <v>20640</v>
      </c>
      <c r="G99" s="33">
        <v>20640</v>
      </c>
      <c r="H99" s="25"/>
      <c r="I99" s="53"/>
      <c r="J99" s="79"/>
      <c r="K99" s="52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70" t="s">
        <v>114</v>
      </c>
      <c r="D100" s="32">
        <f t="shared" si="17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79"/>
      <c r="K100" s="52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6" t="s">
        <v>115</v>
      </c>
      <c r="D101" s="32">
        <f t="shared" si="17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79"/>
      <c r="K101" s="52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5"/>
        <v>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24404159.43</v>
      </c>
      <c r="I102" s="50">
        <f>H102/D102*100</f>
        <v>13.40097959290809</v>
      </c>
      <c r="J102" s="79">
        <f t="shared" si="13"/>
        <v>41.501991245864836</v>
      </c>
      <c r="K102" s="52">
        <f t="shared" si="14"/>
        <v>34398222.57</v>
      </c>
      <c r="L102" s="20">
        <f aca="true" t="shared" si="18" ref="L102:V102">L8+L23+L53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17922264.009999998</v>
      </c>
      <c r="Q102" s="20">
        <f t="shared" si="18"/>
        <v>25700165.38</v>
      </c>
      <c r="R102" s="20">
        <f t="shared" si="18"/>
        <v>34818376.620000005</v>
      </c>
      <c r="S102" s="20">
        <f t="shared" si="18"/>
        <v>14848803.26</v>
      </c>
      <c r="T102" s="20">
        <f t="shared" si="18"/>
        <v>7659722.61</v>
      </c>
      <c r="U102" s="20">
        <f t="shared" si="18"/>
        <v>17278075.48</v>
      </c>
      <c r="V102" s="20">
        <f t="shared" si="18"/>
        <v>14662030.19</v>
      </c>
      <c r="W102" s="20">
        <f>W8+W23+W53</f>
        <v>8337724.46</v>
      </c>
      <c r="X102" s="20">
        <f>X8+X23+X53</f>
        <v>182107280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  <mergeCell ref="Q4:Q5"/>
    <mergeCell ref="R4:R5"/>
    <mergeCell ref="K4:K5"/>
    <mergeCell ref="L4:L5"/>
    <mergeCell ref="M4:M5"/>
    <mergeCell ref="N4:N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2016-05-06T11:44:36Z</dcterms:modified>
  <cp:category/>
  <cp:version/>
  <cp:contentType/>
  <cp:contentStatus/>
</cp:coreProperties>
</file>